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ehlen\Desktop\"/>
    </mc:Choice>
  </mc:AlternateContent>
  <xr:revisionPtr revIDLastSave="0" documentId="13_ncr:1_{38F0B767-40B8-4919-AFC6-1635FA73257F}" xr6:coauthVersionLast="45" xr6:coauthVersionMax="45" xr10:uidLastSave="{00000000-0000-0000-0000-000000000000}"/>
  <bookViews>
    <workbookView xWindow="-120" yWindow="-120" windowWidth="19440" windowHeight="15600" activeTab="1" xr2:uid="{00000000-000D-0000-FFFF-FFFF00000000}"/>
  </bookViews>
  <sheets>
    <sheet name="Investitionskosten" sheetId="2" r:id="rId1"/>
    <sheet name="Ertrag und Aufwan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" l="1"/>
  <c r="A10" i="3"/>
  <c r="H10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B20" i="3"/>
  <c r="A17" i="3" l="1"/>
  <c r="B17" i="3" s="1"/>
  <c r="A20" i="3" s="1"/>
  <c r="B23" i="3" s="1"/>
  <c r="E6" i="3"/>
  <c r="F6" i="3"/>
  <c r="G6" i="3"/>
  <c r="H6" i="3"/>
  <c r="I6" i="3"/>
  <c r="J6" i="3"/>
  <c r="K6" i="3"/>
  <c r="L6" i="3"/>
  <c r="M6" i="3"/>
  <c r="N6" i="3"/>
  <c r="O6" i="3"/>
  <c r="P6" i="3"/>
  <c r="D6" i="3"/>
  <c r="C6" i="3"/>
  <c r="B6" i="3"/>
  <c r="D35" i="2"/>
  <c r="D30" i="2"/>
  <c r="D23" i="2"/>
  <c r="D17" i="2"/>
  <c r="D12" i="2"/>
  <c r="D26" i="3" l="1"/>
  <c r="B26" i="3"/>
  <c r="C26" i="3"/>
  <c r="D28" i="2"/>
  <c r="D31" i="2" l="1"/>
  <c r="D29" i="2"/>
  <c r="D32" i="2" l="1"/>
  <c r="D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tc={C48103ED-B567-4E8E-ACF2-13157B731C9A}</author>
  </authors>
  <commentList>
    <comment ref="B2" authorId="0" shapeId="0" xr:uid="{C48103ED-B567-4E8E-ACF2-13157B731C9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Hier soll der Bauhof von Krönauer einmalig angelernt werden und dann die Wartung in den Folgejahren eigenständig erledigen.</t>
      </text>
    </comment>
  </commentList>
</comments>
</file>

<file path=xl/sharedStrings.xml><?xml version="1.0" encoding="utf-8"?>
<sst xmlns="http://schemas.openxmlformats.org/spreadsheetml/2006/main" count="119" uniqueCount="84">
  <si>
    <t>Beschreibung</t>
  </si>
  <si>
    <t>Investitionskosten</t>
  </si>
  <si>
    <t>Wartung</t>
  </si>
  <si>
    <t>Versicherung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</si>
  <si>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</si>
  <si>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</si>
  <si>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</si>
  <si>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</si>
  <si>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</si>
  <si>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</si>
  <si>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</si>
  <si>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</si>
  <si>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</si>
  <si>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</si>
  <si>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</si>
  <si>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</si>
  <si>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</si>
  <si>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</si>
  <si>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</si>
  <si>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 xml:space="preserve">Demontage </t>
  </si>
  <si>
    <t>Ausbauen der Rohrleitung, Demontage des Zulaufrohres</t>
  </si>
  <si>
    <t>Posten</t>
  </si>
  <si>
    <t>Position</t>
  </si>
  <si>
    <t>Richtpreis</t>
  </si>
  <si>
    <t>Spiralgehäuse</t>
  </si>
  <si>
    <t>Francis-Laufrad</t>
  </si>
  <si>
    <t>Überholung mit Reinigung und Glasperlenstrahlen</t>
  </si>
  <si>
    <t>Überholung mit Sandstrahlen, Wanddickenmessung, Reparaturen, 
kleinere Schweißarbeiten, Beschichtung, Wasserführungsschild aufspannen, 
beschädigte Flächen nachdrehen oder egalisieren, 
Flanschflächen auf neues Leitradmaß anpassen, einpassen, ausdrehen der Spaltmaße, Korrosionsschutz</t>
  </si>
  <si>
    <t>6.1.</t>
  </si>
  <si>
    <t>Weißmetall Axial-Radiallager</t>
  </si>
  <si>
    <t>Ausschmelzen der Lagerschalen, Vorbereiten zum Neuguß, 
Drehen auf gewünschtes Lagerspiel, Anfertigen von Schmerkanälen, Anpassung der Turbinenwelle</t>
  </si>
  <si>
    <t>9.1.</t>
  </si>
  <si>
    <t>Saugrohr</t>
  </si>
  <si>
    <t>Zulaufrohr</t>
  </si>
  <si>
    <t>Montage</t>
  </si>
  <si>
    <t>1. Teil: Sanierung Zulauf, Spiralgehäuse, Francis-Laufrad (zwingend zusammen durchzuführen)</t>
  </si>
  <si>
    <t>3.2. und 3.3.</t>
  </si>
  <si>
    <t>neues Laufrad</t>
  </si>
  <si>
    <t>Erneuerung und Francis-Laufrad-Analyse</t>
  </si>
  <si>
    <t>Erneuerung vollständig</t>
  </si>
  <si>
    <t>Erneuerung teilweise</t>
  </si>
  <si>
    <t>Erneuerung, konisches Zulaufrohr</t>
  </si>
  <si>
    <t>Summe</t>
  </si>
  <si>
    <t>Eventual (je nach Beschädigung)</t>
  </si>
  <si>
    <t>2. Teil: Umbau Fliehkraftregler, Schaltanlage</t>
  </si>
  <si>
    <t>Fliehkraftregler</t>
  </si>
  <si>
    <t>Umbau Fliehkraftregeler auf Industriehydraulik</t>
  </si>
  <si>
    <t>Schaltanlage</t>
  </si>
  <si>
    <t>Schaltanlage für Francis Turbine mit integriertem Leistungsteil für Asynchorngenerator</t>
  </si>
  <si>
    <t>Kran, Beton, Puffer</t>
  </si>
  <si>
    <t>Mehrwertsteuer (19 %)</t>
  </si>
  <si>
    <t>Spalte1</t>
  </si>
  <si>
    <t>Spalte2</t>
  </si>
  <si>
    <t>Spalte3</t>
  </si>
  <si>
    <t>Spalte4</t>
  </si>
  <si>
    <t>10.1 und 10.2.</t>
  </si>
  <si>
    <t>10.2.</t>
  </si>
  <si>
    <t>Investitionskosten Generalrevision Turbine im Amüseum am Wasserfall</t>
  </si>
  <si>
    <t>Mittelwert</t>
  </si>
  <si>
    <t>Betriebskosten</t>
  </si>
  <si>
    <t>Kleinere Reparaturen</t>
  </si>
  <si>
    <t>Summe Ersparnis und Einspeisung</t>
  </si>
  <si>
    <t>Einnahmen vs Betriebskosten</t>
  </si>
  <si>
    <t>t1-t5</t>
  </si>
  <si>
    <t>Einnahmen nach 5 Jahren</t>
  </si>
  <si>
    <t>Einnahmen nach 10 Jahren</t>
  </si>
  <si>
    <t>Einnahmen nach 15 Jahren</t>
  </si>
  <si>
    <t>t1-t10</t>
  </si>
  <si>
    <t>t1-t15</t>
  </si>
  <si>
    <t>Einspeisung KWh</t>
  </si>
  <si>
    <t>Mittelwert KWh</t>
  </si>
  <si>
    <t>Summe Aufwand</t>
  </si>
  <si>
    <t>Generalrevision</t>
  </si>
  <si>
    <t>Generalrevision mit allen möglichen Reparaturen</t>
  </si>
  <si>
    <t>Eventual (weitere)</t>
  </si>
  <si>
    <t>17 h pro Tag</t>
  </si>
  <si>
    <t xml:space="preserve">Verbrauch Amüseum im Jahr 2019 </t>
  </si>
  <si>
    <t>6205 h * 25 KW=</t>
  </si>
  <si>
    <t xml:space="preserve">8760h * 25 kW = </t>
  </si>
  <si>
    <t>Ersparnis durch Eigennutzung des Stroms, Versorgung Amüseum, Heizung, Außenbeleuchtung Amüseum, Außenbeleuchtung Kirche St. Laurentius,  Festplatzverteiler Buttermarkt (Christkindlmarkt), eventuell zukünftig Radladestation Amüseum</t>
  </si>
  <si>
    <t>Rechnungen</t>
  </si>
  <si>
    <t>3191 kWh Strom, 43706 kWh Heizung, nicht enthalten Festplatzverteiler und Radladestation, daher Rundung auf 50000 kWh, Heizstrom 0,18 € /kWh, Strom 0,34 /kWh</t>
  </si>
  <si>
    <t>Leistung vollständig = 8760 Std./Jahr*50 kW/h Generatorleistung, 50% Gesamtwirkungsgrad (50 kW x 0,5 = 25 kW)</t>
  </si>
  <si>
    <t>Dieser Wert liegt der Annahme zugrunde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</si>
</sst>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4" applyNumberFormat="0" applyAlignment="0" applyProtection="0"/>
    <xf numFmtId="0" fontId="1" fillId="0" borderId="5" applyNumberFormat="0" applyFill="0" applyAlignment="0" applyProtection="0"/>
    <xf numFmtId="0" fontId="8" fillId="3" borderId="0" applyNumberFormat="0" applyBorder="0" applyAlignment="0" applyProtection="0"/>
  </cellStyleXfs>
  <cellXfs count="28">
    <xf numFmtId="0" fontId="0" fillId="0" borderId="0" xfId="0"/>
    <xf numFmtId="44" fontId="0" fillId="0" borderId="0" xfId="1" applyFont="1"/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4" fillId="0" borderId="1" xfId="2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8" fillId="3" borderId="0" xfId="7"/>
    <xf numFmtId="0" fontId="8" fillId="3" borderId="0" xfId="7" applyAlignment="1">
      <alignment horizontal="right"/>
    </xf>
    <xf numFmtId="164" fontId="0" fillId="0" borderId="0" xfId="0" applyNumberFormat="1"/>
    <xf numFmtId="0" fontId="1" fillId="0" borderId="5" xfId="6"/>
    <xf numFmtId="0" fontId="5" fillId="0" borderId="2" xfId="3"/>
    <xf numFmtId="0" fontId="5" fillId="0" borderId="2" xfId="3" applyNumberFormat="1"/>
    <xf numFmtId="44" fontId="5" fillId="0" borderId="2" xfId="3" applyNumberFormat="1"/>
    <xf numFmtId="0" fontId="6" fillId="0" borderId="3" xfId="4"/>
    <xf numFmtId="164" fontId="1" fillId="0" borderId="5" xfId="6" applyNumberFormat="1"/>
    <xf numFmtId="164" fontId="9" fillId="0" borderId="0" xfId="0" applyNumberFormat="1" applyFont="1"/>
    <xf numFmtId="44" fontId="1" fillId="0" borderId="5" xfId="1" applyFont="1" applyBorder="1"/>
    <xf numFmtId="0" fontId="7" fillId="2" borderId="4" xfId="5"/>
    <xf numFmtId="0" fontId="5" fillId="3" borderId="2" xfId="3" applyFill="1"/>
    <xf numFmtId="44" fontId="8" fillId="3" borderId="0" xfId="1" applyFont="1" applyFill="1"/>
    <xf numFmtId="44" fontId="1" fillId="0" borderId="0" xfId="1" applyFont="1"/>
    <xf numFmtId="44" fontId="4" fillId="0" borderId="1" xfId="2" applyNumberFormat="1"/>
    <xf numFmtId="44" fontId="5" fillId="3" borderId="2" xfId="3" applyNumberFormat="1" applyFill="1"/>
    <xf numFmtId="44" fontId="6" fillId="0" borderId="3" xfId="4" applyNumberFormat="1"/>
    <xf numFmtId="44" fontId="0" fillId="0" borderId="0" xfId="0" applyNumberFormat="1"/>
  </cellXfs>
  <cellStyles count="8">
    <cellStyle name="Akzent1" xfId="7" builtinId="29"/>
    <cellStyle name="Berechnung" xfId="5" builtinId="22"/>
    <cellStyle name="Ergebnis" xfId="6" builtinId="25"/>
    <cellStyle name="Standard" xfId="0" builtinId="0"/>
    <cellStyle name="Überschrift 1" xfId="2" builtinId="16"/>
    <cellStyle name="Überschrift 2" xfId="3" builtinId="17"/>
    <cellStyle name="Überschrift 3" xfId="4" builtinId="18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Investititon</a:t>
            </a:r>
            <a:r>
              <a:rPr lang="de-DE" baseline="0"/>
              <a:t>skosten versus Ertrag/Aufwand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'Ertrag und Aufwand'!$A$27</c:f>
              <c:strCache>
                <c:ptCount val="1"/>
                <c:pt idx="0">
                  <c:v>Investitionskosten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'Ertrag und Aufwand'!$B$27</c:f>
              <c:numCache>
                <c:formatCode>_-* #,##0.00\ [$€-407]_-;\-* #,##0.00\ [$€-407]_-;_-* "-"??\ [$€-407]_-;_-@_-</c:formatCode>
                <c:ptCount val="1"/>
                <c:pt idx="0">
                  <c:v>217231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6-4002-9AAC-7048FF1B1633}"/>
            </c:ext>
          </c:extLst>
        </c:ser>
        <c:ser>
          <c:idx val="1"/>
          <c:order val="1"/>
          <c:tx>
            <c:strRef>
              <c:f>'Ertrag und Aufwand'!$A$28</c:f>
              <c:strCache>
                <c:ptCount val="1"/>
                <c:pt idx="0">
                  <c:v>Einnahmen nach 5 Jahren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'Ertrag und Aufwand'!$B$28</c:f>
              <c:numCache>
                <c:formatCode>_-* #,##0.00\ [$€-407]_-;\-* #,##0.00\ [$€-407]_-;_-* "-"??\ [$€-407]_-;_-@_-</c:formatCode>
                <c:ptCount val="1"/>
                <c:pt idx="0">
                  <c:v>97816.15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6-4002-9AAC-7048FF1B1633}"/>
            </c:ext>
          </c:extLst>
        </c:ser>
        <c:ser>
          <c:idx val="2"/>
          <c:order val="2"/>
          <c:tx>
            <c:strRef>
              <c:f>'Ertrag und Aufwand'!$A$29</c:f>
              <c:strCache>
                <c:ptCount val="1"/>
                <c:pt idx="0">
                  <c:v>Einnahmen nach 10 Jahren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'Ertrag und Aufwand'!$B$29</c:f>
              <c:numCache>
                <c:formatCode>_-* #,##0.00\ [$€-407]_-;\-* #,##0.00\ [$€-407]_-;_-* "-"??\ [$€-407]_-;_-@_-</c:formatCode>
                <c:ptCount val="1"/>
                <c:pt idx="0">
                  <c:v>199132.3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86-4002-9AAC-7048FF1B1633}"/>
            </c:ext>
          </c:extLst>
        </c:ser>
        <c:ser>
          <c:idx val="3"/>
          <c:order val="3"/>
          <c:tx>
            <c:strRef>
              <c:f>'Ertrag und Aufwand'!$A$30</c:f>
              <c:strCache>
                <c:ptCount val="1"/>
                <c:pt idx="0">
                  <c:v>Einnahmen nach 15 Jahren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'Ertrag und Aufwand'!$B$30</c:f>
              <c:numCache>
                <c:formatCode>_-* #,##0.00\ [$€-407]_-;\-* #,##0.00\ [$€-407]_-;_-* "-"??\ [$€-407]_-;_-@_-</c:formatCode>
                <c:ptCount val="1"/>
                <c:pt idx="0">
                  <c:v>300448.45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86-4002-9AAC-7048FF1B1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012344"/>
        <c:axId val="615012672"/>
      </c:barChart>
      <c:catAx>
        <c:axId val="61501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5012672"/>
        <c:crosses val="autoZero"/>
        <c:auto val="1"/>
        <c:lblAlgn val="ctr"/>
        <c:lblOffset val="100"/>
        <c:noMultiLvlLbl val="0"/>
      </c:catAx>
      <c:valAx>
        <c:axId val="6150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[$€-407]_-;\-* #,##0.00\ [$€-407]_-;_-* &quot;-&quot;??\ [$€-407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501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9525</xdr:rowOff>
    </xdr:from>
    <xdr:to>
      <xdr:col>3</xdr:col>
      <xdr:colOff>704850</xdr:colOff>
      <xdr:row>45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C0059B9-B5CB-4DA5-BAE0-CBBAB55EF3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ehlenSam" id="{18FAAECF-C9BE-4CD4-A8C7-1D979A06D719}" userId="GehlenSam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A12E05-73E4-4AD7-8455-13BCFF83CF60}" name="Tabelle2" displayName="Tabelle2" ref="A1:D33" totalsRowShown="0">
  <autoFilter ref="A1:D33" xr:uid="{E7A4B01D-5DD0-4A53-81D3-D7562766C3D7}"/>
  <tableColumns count="4">
    <tableColumn id="1" xr3:uid="{69D2FD95-F652-4152-9C15-41E0AD956BB4}" name="Spalte1"/>
    <tableColumn id="2" xr3:uid="{D60C1010-9F2E-47A0-8126-8856CF58DE65}" name="Spalte2"/>
    <tableColumn id="3" xr3:uid="{FFFF9BAE-B410-4238-88E9-932219EF23EB}" name="Spalte3"/>
    <tableColumn id="4" xr3:uid="{C53520A9-053A-4338-BDCB-496449D6DF7E}" name="Spalte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1-06-17T05:18:08.91" personId="{18FAAECF-C9BE-4CD4-A8C7-1D979A06D719}" id="{C48103ED-B567-4E8E-ACF2-13157B731C9A}">
    <text>Hier soll der Bauhof von Krönauer einmalig angelernt werden und dann die Wartung in den Folgejahren eigenständig erledigen.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9F43-2D1C-4C26-875B-68B60AE4ECD6}">
  <dimension ref="A1:D36"/>
  <sheetViews>
    <sheetView topLeftCell="A7" zoomScaleNormal="100" workbookViewId="0">
      <selection activeCell="A28" sqref="A28"/>
    </sheetView>
  </sheetViews>
  <sheetFormatPr baseColWidth="10" defaultRowHeight="15" x14ac:dyDescent="0.25"/>
  <cols>
    <col min="1" max="1" width="20.42578125" customWidth="1"/>
    <col min="2" max="2" width="27.28515625" bestFit="1" customWidth="1"/>
    <col min="3" max="3" width="107.28515625" bestFit="1" customWidth="1"/>
    <col min="4" max="4" width="18.140625" bestFit="1" customWidth="1"/>
  </cols>
  <sheetData>
    <row r="1" spans="1:4" x14ac:dyDescent="0.25">
      <c r="A1" t="s">
        <v>51</v>
      </c>
      <c r="B1" t="s">
        <v>52</v>
      </c>
      <c r="C1" t="s">
        <v>53</v>
      </c>
      <c r="D1" t="s">
        <v>54</v>
      </c>
    </row>
    <row r="2" spans="1:4" ht="20.25" thickBot="1" x14ac:dyDescent="0.35">
      <c r="A2" s="5" t="s">
        <v>57</v>
      </c>
    </row>
    <row r="3" spans="1:4" ht="18.75" thickTop="1" thickBot="1" x14ac:dyDescent="0.35">
      <c r="A3" s="13" t="s">
        <v>35</v>
      </c>
      <c r="B3" s="13"/>
      <c r="C3" s="13"/>
    </row>
    <row r="4" spans="1:4" ht="15.75" thickTop="1" x14ac:dyDescent="0.25">
      <c r="A4" t="s">
        <v>22</v>
      </c>
      <c r="B4" t="s">
        <v>21</v>
      </c>
      <c r="C4" t="s">
        <v>0</v>
      </c>
      <c r="D4" t="s">
        <v>23</v>
      </c>
    </row>
    <row r="5" spans="1:4" x14ac:dyDescent="0.25">
      <c r="A5" s="6">
        <v>1</v>
      </c>
      <c r="B5" t="s">
        <v>19</v>
      </c>
      <c r="C5" t="s">
        <v>20</v>
      </c>
      <c r="D5" s="1">
        <v>6000</v>
      </c>
    </row>
    <row r="6" spans="1:4" ht="60" x14ac:dyDescent="0.25">
      <c r="A6" s="6">
        <v>2</v>
      </c>
      <c r="B6" t="s">
        <v>24</v>
      </c>
      <c r="C6" s="3" t="s">
        <v>27</v>
      </c>
      <c r="D6" s="1">
        <v>35500</v>
      </c>
    </row>
    <row r="7" spans="1:4" x14ac:dyDescent="0.25">
      <c r="A7" s="6">
        <v>3</v>
      </c>
      <c r="B7" t="s">
        <v>25</v>
      </c>
      <c r="C7" t="s">
        <v>26</v>
      </c>
      <c r="D7" s="1">
        <v>8000</v>
      </c>
    </row>
    <row r="8" spans="1:4" ht="30" x14ac:dyDescent="0.25">
      <c r="A8" s="7" t="s">
        <v>28</v>
      </c>
      <c r="B8" t="s">
        <v>29</v>
      </c>
      <c r="C8" s="3" t="s">
        <v>30</v>
      </c>
      <c r="D8" s="1">
        <v>6000</v>
      </c>
    </row>
    <row r="9" spans="1:4" x14ac:dyDescent="0.25">
      <c r="A9" s="6" t="s">
        <v>31</v>
      </c>
      <c r="B9" t="s">
        <v>32</v>
      </c>
      <c r="C9" t="s">
        <v>40</v>
      </c>
      <c r="D9" s="1">
        <v>8000</v>
      </c>
    </row>
    <row r="10" spans="1:4" x14ac:dyDescent="0.25">
      <c r="A10" s="6" t="s">
        <v>55</v>
      </c>
      <c r="B10" t="s">
        <v>33</v>
      </c>
      <c r="D10" s="1">
        <v>5500</v>
      </c>
    </row>
    <row r="11" spans="1:4" x14ac:dyDescent="0.25">
      <c r="A11" s="6">
        <v>13</v>
      </c>
      <c r="B11" t="s">
        <v>34</v>
      </c>
      <c r="D11" s="1">
        <v>15000</v>
      </c>
    </row>
    <row r="12" spans="1:4" x14ac:dyDescent="0.25">
      <c r="A12" s="9"/>
      <c r="B12" s="9" t="s">
        <v>42</v>
      </c>
      <c r="C12" s="9"/>
      <c r="D12" s="22">
        <f>SUM(D5:D11)</f>
        <v>84000</v>
      </c>
    </row>
    <row r="13" spans="1:4" ht="18" thickBot="1" x14ac:dyDescent="0.35">
      <c r="A13" s="13" t="s">
        <v>43</v>
      </c>
      <c r="B13" s="13"/>
      <c r="C13" s="13"/>
      <c r="D13" s="15"/>
    </row>
    <row r="14" spans="1:4" ht="15.75" thickTop="1" x14ac:dyDescent="0.25">
      <c r="A14" s="6" t="s">
        <v>36</v>
      </c>
      <c r="B14" t="s">
        <v>37</v>
      </c>
      <c r="C14" t="s">
        <v>38</v>
      </c>
      <c r="D14" s="1">
        <v>33100</v>
      </c>
    </row>
    <row r="15" spans="1:4" x14ac:dyDescent="0.25">
      <c r="A15" s="6"/>
      <c r="B15" t="s">
        <v>32</v>
      </c>
      <c r="C15" t="s">
        <v>39</v>
      </c>
      <c r="D15" s="1">
        <v>8000</v>
      </c>
    </row>
    <row r="16" spans="1:4" x14ac:dyDescent="0.25">
      <c r="A16" s="8" t="s">
        <v>56</v>
      </c>
      <c r="B16" t="s">
        <v>33</v>
      </c>
      <c r="C16" t="s">
        <v>41</v>
      </c>
      <c r="D16" s="1">
        <v>14000</v>
      </c>
    </row>
    <row r="17" spans="1:4" x14ac:dyDescent="0.25">
      <c r="A17" s="10"/>
      <c r="B17" s="9" t="s">
        <v>42</v>
      </c>
      <c r="C17" s="9"/>
      <c r="D17" s="22">
        <f>SUM(D14:D16)</f>
        <v>55100</v>
      </c>
    </row>
    <row r="18" spans="1:4" x14ac:dyDescent="0.25">
      <c r="D18" s="1"/>
    </row>
    <row r="19" spans="1:4" ht="18" thickBot="1" x14ac:dyDescent="0.35">
      <c r="A19" s="13" t="s">
        <v>44</v>
      </c>
      <c r="B19" s="13"/>
      <c r="C19" s="13"/>
      <c r="D19" s="15"/>
    </row>
    <row r="20" spans="1:4" ht="15.75" thickTop="1" x14ac:dyDescent="0.25">
      <c r="A20" s="6">
        <v>11</v>
      </c>
      <c r="B20" t="s">
        <v>45</v>
      </c>
      <c r="C20" t="s">
        <v>46</v>
      </c>
      <c r="D20" s="1">
        <v>9000</v>
      </c>
    </row>
    <row r="21" spans="1:4" x14ac:dyDescent="0.25">
      <c r="A21" s="6">
        <v>12</v>
      </c>
      <c r="B21" t="s">
        <v>47</v>
      </c>
      <c r="C21" t="s">
        <v>48</v>
      </c>
      <c r="D21" s="1">
        <v>35997.19</v>
      </c>
    </row>
    <row r="22" spans="1:4" x14ac:dyDescent="0.25">
      <c r="A22" s="6">
        <v>13</v>
      </c>
      <c r="B22" t="s">
        <v>34</v>
      </c>
      <c r="D22" s="1">
        <v>10000</v>
      </c>
    </row>
    <row r="23" spans="1:4" x14ac:dyDescent="0.25">
      <c r="A23" s="9"/>
      <c r="B23" s="9"/>
      <c r="C23" s="9"/>
      <c r="D23" s="22">
        <f>SUM(D20:D22)</f>
        <v>54997.19</v>
      </c>
    </row>
    <row r="24" spans="1:4" x14ac:dyDescent="0.25">
      <c r="D24" s="1"/>
    </row>
    <row r="25" spans="1:4" ht="18" thickBot="1" x14ac:dyDescent="0.35">
      <c r="A25" s="21" t="s">
        <v>74</v>
      </c>
      <c r="B25" s="21"/>
      <c r="C25" s="21" t="s">
        <v>49</v>
      </c>
      <c r="D25" s="25">
        <v>20000</v>
      </c>
    </row>
    <row r="26" spans="1:4" ht="15.75" thickTop="1" x14ac:dyDescent="0.25">
      <c r="D26" s="23"/>
    </row>
    <row r="27" spans="1:4" x14ac:dyDescent="0.25">
      <c r="D27" s="1"/>
    </row>
    <row r="28" spans="1:4" x14ac:dyDescent="0.25">
      <c r="A28" t="s">
        <v>72</v>
      </c>
      <c r="D28" s="1">
        <f>D25+D23+D12</f>
        <v>158997.19</v>
      </c>
    </row>
    <row r="29" spans="1:4" x14ac:dyDescent="0.25">
      <c r="B29" t="s">
        <v>50</v>
      </c>
      <c r="C29" s="4"/>
      <c r="D29" s="1">
        <f>D28*0.19</f>
        <v>30209.466100000001</v>
      </c>
    </row>
    <row r="30" spans="1:4" ht="15.75" thickBot="1" x14ac:dyDescent="0.3">
      <c r="C30" s="4"/>
      <c r="D30" s="19">
        <f>SUM(D28:D29)</f>
        <v>189206.65609999999</v>
      </c>
    </row>
    <row r="31" spans="1:4" ht="15.75" thickTop="1" x14ac:dyDescent="0.25">
      <c r="A31" t="s">
        <v>73</v>
      </c>
      <c r="D31" s="1">
        <f>D28+D17-D7</f>
        <v>206097.19</v>
      </c>
    </row>
    <row r="32" spans="1:4" x14ac:dyDescent="0.25">
      <c r="B32" t="s">
        <v>50</v>
      </c>
      <c r="D32" s="1">
        <f>D31*0.19</f>
        <v>39158.466099999998</v>
      </c>
    </row>
    <row r="33" spans="1:4" ht="15.75" thickBot="1" x14ac:dyDescent="0.3">
      <c r="D33" s="19">
        <f>SUM(D31:D32)</f>
        <v>245255.65609999999</v>
      </c>
    </row>
    <row r="34" spans="1:4" ht="15.75" thickTop="1" x14ac:dyDescent="0.25">
      <c r="D34" s="1"/>
    </row>
    <row r="35" spans="1:4" ht="20.25" thickBot="1" x14ac:dyDescent="0.35">
      <c r="A35" s="5"/>
      <c r="B35" s="5" t="s">
        <v>58</v>
      </c>
      <c r="C35" s="5"/>
      <c r="D35" s="24">
        <f>AVERAGE(D30,D33)</f>
        <v>217231.15609999999</v>
      </c>
    </row>
    <row r="36" spans="1:4" ht="15.75" thickTop="1" x14ac:dyDescent="0.25"/>
  </sheetData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6E87-F3A9-4AE4-BD5B-BE1E759361B5}">
  <dimension ref="A1:Q31"/>
  <sheetViews>
    <sheetView tabSelected="1" topLeftCell="A28" workbookViewId="0">
      <selection activeCell="C23" sqref="C23"/>
    </sheetView>
  </sheetViews>
  <sheetFormatPr baseColWidth="10" defaultRowHeight="15" x14ac:dyDescent="0.25"/>
  <cols>
    <col min="1" max="1" width="24" customWidth="1"/>
    <col min="2" max="2" width="20.28515625" customWidth="1"/>
    <col min="3" max="3" width="23.85546875" bestFit="1" customWidth="1"/>
    <col min="4" max="4" width="16.140625" bestFit="1" customWidth="1"/>
    <col min="5" max="16" width="14.85546875" bestFit="1" customWidth="1"/>
  </cols>
  <sheetData>
    <row r="1" spans="1:16" ht="18" thickBot="1" x14ac:dyDescent="0.35">
      <c r="A1" s="13" t="s">
        <v>59</v>
      </c>
      <c r="B1" s="13" t="s">
        <v>4</v>
      </c>
      <c r="C1" s="13" t="s">
        <v>5</v>
      </c>
      <c r="D1" s="13" t="s">
        <v>6</v>
      </c>
      <c r="E1" s="13" t="s">
        <v>7</v>
      </c>
      <c r="F1" s="13" t="s">
        <v>8</v>
      </c>
      <c r="G1" s="13" t="s">
        <v>9</v>
      </c>
      <c r="H1" s="13" t="s">
        <v>10</v>
      </c>
      <c r="I1" s="13" t="s">
        <v>11</v>
      </c>
      <c r="J1" s="13" t="s">
        <v>12</v>
      </c>
      <c r="K1" s="13" t="s">
        <v>13</v>
      </c>
      <c r="L1" s="13" t="s">
        <v>14</v>
      </c>
      <c r="M1" s="13" t="s">
        <v>15</v>
      </c>
      <c r="N1" s="13" t="s">
        <v>16</v>
      </c>
      <c r="O1" s="13" t="s">
        <v>17</v>
      </c>
      <c r="P1" s="13" t="s">
        <v>18</v>
      </c>
    </row>
    <row r="2" spans="1:16" ht="15.75" thickTop="1" x14ac:dyDescent="0.25">
      <c r="A2" t="s">
        <v>2</v>
      </c>
      <c r="B2" s="11">
        <v>3500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</row>
    <row r="3" spans="1:16" x14ac:dyDescent="0.25">
      <c r="A3" t="s">
        <v>3</v>
      </c>
      <c r="B3" s="18">
        <v>1772.27</v>
      </c>
      <c r="C3" s="18">
        <v>1772.27</v>
      </c>
      <c r="D3" s="18">
        <v>1772.27</v>
      </c>
      <c r="E3" s="18">
        <v>1772.27</v>
      </c>
      <c r="F3" s="18">
        <v>1772.27</v>
      </c>
      <c r="G3" s="18">
        <v>1772.27</v>
      </c>
      <c r="H3" s="18">
        <v>1772.27</v>
      </c>
      <c r="I3" s="18">
        <v>1772.27</v>
      </c>
      <c r="J3" s="18">
        <v>1772.27</v>
      </c>
      <c r="K3" s="18">
        <v>1772.27</v>
      </c>
      <c r="L3" s="18">
        <v>1772.27</v>
      </c>
      <c r="M3" s="18">
        <v>1772.27</v>
      </c>
      <c r="N3" s="18">
        <v>1772.27</v>
      </c>
      <c r="O3" s="18">
        <v>1772.27</v>
      </c>
      <c r="P3" s="18">
        <v>1772.27</v>
      </c>
    </row>
    <row r="4" spans="1:16" x14ac:dyDescent="0.25">
      <c r="A4" t="s">
        <v>60</v>
      </c>
      <c r="B4" s="11">
        <v>1000</v>
      </c>
      <c r="C4" s="11">
        <v>1000</v>
      </c>
      <c r="D4" s="11">
        <v>1000</v>
      </c>
      <c r="E4" s="11">
        <v>1000</v>
      </c>
      <c r="F4" s="11">
        <v>1000</v>
      </c>
      <c r="G4" s="11">
        <v>1000</v>
      </c>
      <c r="H4" s="11">
        <v>1000</v>
      </c>
      <c r="I4" s="11">
        <v>1000</v>
      </c>
      <c r="J4" s="11">
        <v>1000</v>
      </c>
      <c r="K4" s="11">
        <v>1000</v>
      </c>
      <c r="L4" s="11">
        <v>1000</v>
      </c>
      <c r="M4" s="11">
        <v>1000</v>
      </c>
      <c r="N4" s="11">
        <v>1000</v>
      </c>
      <c r="O4" s="11">
        <v>1000</v>
      </c>
      <c r="P4" s="11">
        <v>1000</v>
      </c>
    </row>
    <row r="6" spans="1:16" ht="15.75" thickBot="1" x14ac:dyDescent="0.3">
      <c r="A6" s="12" t="s">
        <v>71</v>
      </c>
      <c r="B6" s="19">
        <f>SUM(B2:B5)</f>
        <v>6272.27</v>
      </c>
      <c r="C6" s="19">
        <f>SUM(C2:C5)</f>
        <v>2772.27</v>
      </c>
      <c r="D6" s="19">
        <f>SUM(D2:D5)</f>
        <v>2772.27</v>
      </c>
      <c r="E6" s="19">
        <f t="shared" ref="E6:P6" si="0">SUM(E2:E5)</f>
        <v>2772.27</v>
      </c>
      <c r="F6" s="19">
        <f t="shared" si="0"/>
        <v>2772.27</v>
      </c>
      <c r="G6" s="19">
        <f t="shared" si="0"/>
        <v>2772.27</v>
      </c>
      <c r="H6" s="19">
        <f t="shared" si="0"/>
        <v>2772.27</v>
      </c>
      <c r="I6" s="19">
        <f t="shared" si="0"/>
        <v>2772.27</v>
      </c>
      <c r="J6" s="19">
        <f t="shared" si="0"/>
        <v>2772.27</v>
      </c>
      <c r="K6" s="19">
        <f t="shared" si="0"/>
        <v>2772.27</v>
      </c>
      <c r="L6" s="19">
        <f t="shared" si="0"/>
        <v>2772.27</v>
      </c>
      <c r="M6" s="19">
        <f t="shared" si="0"/>
        <v>2772.27</v>
      </c>
      <c r="N6" s="19">
        <f t="shared" si="0"/>
        <v>2772.27</v>
      </c>
      <c r="O6" s="19">
        <f t="shared" si="0"/>
        <v>2772.27</v>
      </c>
      <c r="P6" s="19">
        <f t="shared" si="0"/>
        <v>2772.27</v>
      </c>
    </row>
    <row r="7" spans="1:16" ht="15.75" thickTop="1" x14ac:dyDescent="0.25"/>
    <row r="8" spans="1:16" x14ac:dyDescent="0.25">
      <c r="A8" s="20" t="s">
        <v>80</v>
      </c>
    </row>
    <row r="9" spans="1:16" x14ac:dyDescent="0.25">
      <c r="A9" s="20" t="s">
        <v>82</v>
      </c>
      <c r="B9" s="20"/>
      <c r="C9" s="20"/>
      <c r="G9" s="20" t="s">
        <v>78</v>
      </c>
      <c r="H9" s="20">
        <f>8760*25</f>
        <v>219000</v>
      </c>
    </row>
    <row r="10" spans="1:16" x14ac:dyDescent="0.25">
      <c r="A10" s="20">
        <f>6205*25</f>
        <v>155125</v>
      </c>
      <c r="B10" s="20" t="s">
        <v>75</v>
      </c>
      <c r="C10" s="20"/>
      <c r="G10" s="20" t="s">
        <v>77</v>
      </c>
      <c r="H10" s="20">
        <f>6205*25</f>
        <v>155125</v>
      </c>
      <c r="I10" t="s">
        <v>83</v>
      </c>
    </row>
    <row r="11" spans="1:16" x14ac:dyDescent="0.25">
      <c r="A11" s="20" t="s">
        <v>76</v>
      </c>
      <c r="B11" s="20" t="s">
        <v>81</v>
      </c>
      <c r="C11" s="20"/>
      <c r="D11" s="20"/>
      <c r="E11" s="20"/>
      <c r="F11" s="20"/>
      <c r="G11" s="20"/>
      <c r="H11" s="20"/>
    </row>
    <row r="12" spans="1:16" ht="18" thickBot="1" x14ac:dyDescent="0.35">
      <c r="A12" s="13" t="s">
        <v>79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8.75" thickTop="1" thickBot="1" x14ac:dyDescent="0.35">
      <c r="A13" s="13" t="s">
        <v>70</v>
      </c>
      <c r="B13" s="13" t="s">
        <v>4</v>
      </c>
      <c r="C13" s="13" t="s">
        <v>5</v>
      </c>
      <c r="D13" s="13" t="s">
        <v>6</v>
      </c>
      <c r="E13" s="13" t="s">
        <v>7</v>
      </c>
      <c r="F13" s="13" t="s">
        <v>8</v>
      </c>
      <c r="G13" s="13" t="s">
        <v>9</v>
      </c>
      <c r="H13" s="13" t="s">
        <v>10</v>
      </c>
      <c r="I13" s="13" t="s">
        <v>11</v>
      </c>
      <c r="J13" s="13" t="s">
        <v>12</v>
      </c>
      <c r="K13" s="13" t="s">
        <v>13</v>
      </c>
      <c r="L13" s="13" t="s">
        <v>14</v>
      </c>
      <c r="M13" s="13" t="s">
        <v>15</v>
      </c>
      <c r="N13" s="13" t="s">
        <v>16</v>
      </c>
      <c r="O13" s="13" t="s">
        <v>17</v>
      </c>
      <c r="P13" s="13" t="s">
        <v>18</v>
      </c>
    </row>
    <row r="14" spans="1:16" ht="15.75" thickTop="1" x14ac:dyDescent="0.25">
      <c r="A14" s="2">
        <v>50000</v>
      </c>
      <c r="B14" s="2">
        <v>10000</v>
      </c>
      <c r="C14" s="2">
        <v>10000</v>
      </c>
      <c r="D14" s="2">
        <v>10000</v>
      </c>
      <c r="E14" s="2">
        <v>10000</v>
      </c>
      <c r="F14" s="2">
        <v>10000</v>
      </c>
      <c r="G14" s="2">
        <v>10000</v>
      </c>
      <c r="H14" s="2">
        <v>10000</v>
      </c>
      <c r="I14" s="2">
        <v>10000</v>
      </c>
      <c r="J14" s="2">
        <v>10000</v>
      </c>
      <c r="K14" s="2">
        <v>10000</v>
      </c>
      <c r="L14" s="2">
        <v>10000</v>
      </c>
      <c r="M14" s="2">
        <v>10000</v>
      </c>
      <c r="N14" s="2">
        <v>10000</v>
      </c>
      <c r="O14" s="2">
        <v>10000</v>
      </c>
      <c r="P14" s="2">
        <v>10000</v>
      </c>
    </row>
    <row r="16" spans="1:16" ht="18" thickBot="1" x14ac:dyDescent="0.35">
      <c r="A16" s="13" t="s">
        <v>69</v>
      </c>
      <c r="B16" s="13" t="s">
        <v>4</v>
      </c>
      <c r="C16" s="13" t="s">
        <v>5</v>
      </c>
      <c r="D16" s="13" t="s">
        <v>6</v>
      </c>
      <c r="E16" s="13" t="s">
        <v>7</v>
      </c>
      <c r="F16" s="13" t="s">
        <v>8</v>
      </c>
      <c r="G16" s="13" t="s">
        <v>9</v>
      </c>
      <c r="H16" s="13" t="s">
        <v>10</v>
      </c>
      <c r="I16" s="13" t="s">
        <v>11</v>
      </c>
      <c r="J16" s="13" t="s">
        <v>12</v>
      </c>
      <c r="K16" s="13" t="s">
        <v>13</v>
      </c>
      <c r="L16" s="13" t="s">
        <v>14</v>
      </c>
      <c r="M16" s="13" t="s">
        <v>15</v>
      </c>
      <c r="N16" s="13" t="s">
        <v>16</v>
      </c>
      <c r="O16" s="13" t="s">
        <v>17</v>
      </c>
      <c r="P16" s="13" t="s">
        <v>18</v>
      </c>
    </row>
    <row r="17" spans="1:17" ht="18.75" thickTop="1" thickBot="1" x14ac:dyDescent="0.35">
      <c r="A17" s="14">
        <f>A10-A14</f>
        <v>105125</v>
      </c>
      <c r="B17" s="15">
        <f>A17*0.124</f>
        <v>13035.5</v>
      </c>
      <c r="C17" s="15">
        <v>13035.5</v>
      </c>
      <c r="D17" s="15">
        <v>13035.5</v>
      </c>
      <c r="E17" s="15">
        <v>13035.5</v>
      </c>
      <c r="F17" s="15">
        <v>13035.5</v>
      </c>
      <c r="G17" s="15">
        <v>13035.5</v>
      </c>
      <c r="H17" s="15">
        <v>13035.5</v>
      </c>
      <c r="I17" s="15">
        <v>13035.5</v>
      </c>
      <c r="J17" s="15">
        <v>13035.5</v>
      </c>
      <c r="K17" s="15">
        <v>13035.5</v>
      </c>
      <c r="L17" s="15">
        <v>13035.5</v>
      </c>
      <c r="M17" s="15">
        <v>13035.5</v>
      </c>
      <c r="N17" s="15">
        <v>13035.5</v>
      </c>
      <c r="O17" s="15">
        <v>13035.5</v>
      </c>
      <c r="P17" s="15">
        <v>13035.5</v>
      </c>
    </row>
    <row r="18" spans="1:17" ht="15.75" thickTop="1" x14ac:dyDescent="0.25"/>
    <row r="19" spans="1:17" ht="18" thickBot="1" x14ac:dyDescent="0.35">
      <c r="A19" s="13" t="s">
        <v>61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7" ht="18.75" thickTop="1" thickBot="1" x14ac:dyDescent="0.35">
      <c r="A20" s="15">
        <f>SUM(B14+B17)</f>
        <v>23035.5</v>
      </c>
      <c r="B20" s="15">
        <f>SUM(C14+C17)</f>
        <v>23035.5</v>
      </c>
      <c r="C20" s="15">
        <f t="shared" ref="C20:P20" si="1">SUM(D14+D17)</f>
        <v>23035.5</v>
      </c>
      <c r="D20" s="15">
        <f t="shared" si="1"/>
        <v>23035.5</v>
      </c>
      <c r="E20" s="15">
        <f t="shared" si="1"/>
        <v>23035.5</v>
      </c>
      <c r="F20" s="15">
        <f t="shared" si="1"/>
        <v>23035.5</v>
      </c>
      <c r="G20" s="15">
        <f t="shared" si="1"/>
        <v>23035.5</v>
      </c>
      <c r="H20" s="15">
        <f t="shared" si="1"/>
        <v>23035.5</v>
      </c>
      <c r="I20" s="15">
        <f t="shared" si="1"/>
        <v>23035.5</v>
      </c>
      <c r="J20" s="15">
        <f t="shared" si="1"/>
        <v>23035.5</v>
      </c>
      <c r="K20" s="15">
        <f t="shared" si="1"/>
        <v>23035.5</v>
      </c>
      <c r="L20" s="15">
        <f t="shared" si="1"/>
        <v>23035.5</v>
      </c>
      <c r="M20" s="15">
        <f t="shared" si="1"/>
        <v>23035.5</v>
      </c>
      <c r="N20" s="15">
        <f t="shared" si="1"/>
        <v>23035.5</v>
      </c>
      <c r="O20" s="15">
        <f t="shared" si="1"/>
        <v>23035.5</v>
      </c>
      <c r="P20" s="15">
        <v>23035.5</v>
      </c>
    </row>
    <row r="21" spans="1:17" ht="15.75" thickTop="1" x14ac:dyDescent="0.25"/>
    <row r="22" spans="1:17" ht="18" thickBot="1" x14ac:dyDescent="0.35">
      <c r="A22" s="13" t="s">
        <v>62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7" ht="18.75" thickTop="1" thickBot="1" x14ac:dyDescent="0.35">
      <c r="A23" s="15"/>
      <c r="B23" s="15">
        <f>A20-B6</f>
        <v>16763.23</v>
      </c>
      <c r="C23" s="15">
        <f t="shared" ref="C23:P23" si="2">B20-D6</f>
        <v>20263.23</v>
      </c>
      <c r="D23" s="15">
        <f t="shared" si="2"/>
        <v>20263.23</v>
      </c>
      <c r="E23" s="15">
        <f t="shared" si="2"/>
        <v>20263.23</v>
      </c>
      <c r="F23" s="15">
        <f t="shared" si="2"/>
        <v>20263.23</v>
      </c>
      <c r="G23" s="15">
        <f t="shared" si="2"/>
        <v>20263.23</v>
      </c>
      <c r="H23" s="15">
        <f t="shared" si="2"/>
        <v>20263.23</v>
      </c>
      <c r="I23" s="15">
        <f t="shared" si="2"/>
        <v>20263.23</v>
      </c>
      <c r="J23" s="15">
        <f t="shared" si="2"/>
        <v>20263.23</v>
      </c>
      <c r="K23" s="15">
        <f t="shared" si="2"/>
        <v>20263.23</v>
      </c>
      <c r="L23" s="15">
        <f t="shared" si="2"/>
        <v>20263.23</v>
      </c>
      <c r="M23" s="15">
        <f t="shared" si="2"/>
        <v>20263.23</v>
      </c>
      <c r="N23" s="15">
        <f t="shared" si="2"/>
        <v>20263.23</v>
      </c>
      <c r="O23" s="15">
        <f t="shared" si="2"/>
        <v>20263.23</v>
      </c>
      <c r="P23" s="15">
        <v>20263.23</v>
      </c>
      <c r="Q23" s="27"/>
    </row>
    <row r="24" spans="1:17" ht="18.75" thickTop="1" thickBot="1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7" ht="16.5" thickTop="1" thickBot="1" x14ac:dyDescent="0.3">
      <c r="A25" s="16"/>
      <c r="B25" s="16" t="s">
        <v>63</v>
      </c>
      <c r="C25" s="16" t="s">
        <v>67</v>
      </c>
      <c r="D25" s="16" t="s">
        <v>68</v>
      </c>
    </row>
    <row r="26" spans="1:17" ht="15.75" thickBot="1" x14ac:dyDescent="0.3">
      <c r="A26" s="16"/>
      <c r="B26" s="26">
        <f>SUM(B23:F23)</f>
        <v>97816.15</v>
      </c>
      <c r="C26" s="26">
        <f>SUM(B23:K23)</f>
        <v>199132.30000000002</v>
      </c>
      <c r="D26" s="26">
        <f>SUM(B23:P23)</f>
        <v>300448.45</v>
      </c>
    </row>
    <row r="27" spans="1:17" ht="15.75" thickBot="1" x14ac:dyDescent="0.3">
      <c r="A27" s="12" t="s">
        <v>1</v>
      </c>
      <c r="B27" s="17">
        <v>217231</v>
      </c>
      <c r="C27" s="11"/>
      <c r="D27" s="11"/>
    </row>
    <row r="28" spans="1:17" ht="16.5" thickTop="1" thickBot="1" x14ac:dyDescent="0.3">
      <c r="A28" s="12" t="s">
        <v>64</v>
      </c>
      <c r="B28" s="17">
        <v>97816.15</v>
      </c>
      <c r="C28" s="11"/>
      <c r="D28" s="11"/>
    </row>
    <row r="29" spans="1:17" ht="16.5" thickTop="1" thickBot="1" x14ac:dyDescent="0.3">
      <c r="A29" s="12" t="s">
        <v>65</v>
      </c>
      <c r="B29" s="17">
        <v>199132.3</v>
      </c>
      <c r="C29" s="11"/>
      <c r="D29" s="11"/>
    </row>
    <row r="30" spans="1:17" ht="16.5" thickTop="1" thickBot="1" x14ac:dyDescent="0.3">
      <c r="A30" s="12" t="s">
        <v>66</v>
      </c>
      <c r="B30" s="17">
        <v>300448.45</v>
      </c>
      <c r="C30" s="11"/>
      <c r="D30" s="11"/>
    </row>
    <row r="31" spans="1:17" ht="15.75" thickTop="1" x14ac:dyDescent="0.25"/>
  </sheetData>
  <phoneticPr fontId="3" type="noConversion"/>
  <pageMargins left="0.7" right="0.7" top="0.78740157499999996" bottom="0.78740157499999996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Investitionskosten</vt:lpstr>
      <vt:lpstr>Ertrag und Aufwand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Gehlen</dc:creator>
  <cp:lastModifiedBy>Gehlen</cp:lastModifiedBy>
  <cp:lastPrinted>2020-10-29T13:42:52Z</cp:lastPrinted>
  <dcterms:created xsi:type="dcterms:W3CDTF">2020-09-22T09:19:12Z</dcterms:created>
  <dcterms:modified xsi:type="dcterms:W3CDTF">2021-06-17T06:49:34Z</dcterms:modified>
</cp:coreProperties>
</file>